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&amp;RB\SHARED\00 Web Posting\DirDivision_DMA_Website\documents\iss_process\timeline\"/>
    </mc:Choice>
  </mc:AlternateContent>
  <xr:revisionPtr revIDLastSave="0" documentId="8_{6E1FF6ED-4D40-4DDB-9A3F-FF1F75C57705}" xr6:coauthVersionLast="47" xr6:coauthVersionMax="47" xr10:uidLastSave="{00000000-0000-0000-0000-000000000000}"/>
  <bookViews>
    <workbookView xWindow="28680" yWindow="-3360" windowWidth="29040" windowHeight="15720" xr2:uid="{00000000-000D-0000-FFFF-FFFF00000000}"/>
  </bookViews>
  <sheets>
    <sheet name="Master" sheetId="13" r:id="rId1"/>
    <sheet name="Draft Stages Graphic" sheetId="15" r:id="rId2"/>
    <sheet name="Fed Holidays" sheetId="5" r:id="rId3"/>
  </sheets>
  <definedNames>
    <definedName name="_xlnm.Print_Area" localSheetId="0">Master!$A$2:$U$55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3" l="1"/>
  <c r="G55" i="13"/>
  <c r="H55" i="13"/>
  <c r="I55" i="13"/>
  <c r="J55" i="13"/>
  <c r="K55" i="13"/>
  <c r="L55" i="13"/>
  <c r="M55" i="13"/>
  <c r="E55" i="13"/>
  <c r="D55" i="13"/>
  <c r="I44" i="13"/>
  <c r="B42" i="13" l="1"/>
  <c r="C42" i="13" s="1"/>
  <c r="D42" i="13" s="1"/>
  <c r="E42" i="13" s="1"/>
  <c r="F42" i="13" s="1"/>
  <c r="G42" i="13" s="1"/>
  <c r="H42" i="13" s="1"/>
  <c r="I42" i="13" s="1"/>
  <c r="J42" i="13" s="1"/>
  <c r="K42" i="13" s="1"/>
  <c r="L42" i="13" s="1"/>
  <c r="M42" i="13" s="1"/>
  <c r="N42" i="13" s="1"/>
  <c r="O42" i="13" s="1"/>
  <c r="P42" i="13" s="1"/>
  <c r="Q42" i="13" s="1"/>
  <c r="R42" i="13" s="1"/>
  <c r="S42" i="13" s="1"/>
  <c r="T42" i="13" s="1"/>
  <c r="U42" i="13" s="1"/>
  <c r="U55" i="13"/>
  <c r="T55" i="13"/>
  <c r="S55" i="13"/>
  <c r="R55" i="13"/>
  <c r="Q55" i="13"/>
  <c r="P55" i="13"/>
  <c r="O55" i="13"/>
  <c r="N55" i="13"/>
  <c r="C55" i="13"/>
  <c r="B49" i="13"/>
  <c r="U44" i="13"/>
  <c r="U46" i="13" s="1"/>
  <c r="T44" i="13"/>
  <c r="T46" i="13" s="1"/>
  <c r="S44" i="13"/>
  <c r="S46" i="13" s="1"/>
  <c r="R44" i="13"/>
  <c r="R46" i="13" s="1"/>
  <c r="Q44" i="13"/>
  <c r="Q46" i="13" s="1"/>
  <c r="P44" i="13"/>
  <c r="P46" i="13" s="1"/>
  <c r="O44" i="13"/>
  <c r="O46" i="13" s="1"/>
  <c r="N44" i="13"/>
  <c r="N46" i="13" s="1"/>
  <c r="M44" i="13"/>
  <c r="M46" i="13" s="1"/>
  <c r="L44" i="13"/>
  <c r="L46" i="13" s="1"/>
  <c r="K44" i="13"/>
  <c r="K46" i="13" s="1"/>
  <c r="J44" i="13"/>
  <c r="J46" i="13" s="1"/>
  <c r="I46" i="13"/>
  <c r="H44" i="13"/>
  <c r="H46" i="13" s="1"/>
  <c r="G44" i="13"/>
  <c r="G46" i="13" s="1"/>
  <c r="F44" i="13"/>
  <c r="F46" i="13" s="1"/>
  <c r="E44" i="13"/>
  <c r="E46" i="13" s="1"/>
  <c r="D44" i="13"/>
  <c r="D46" i="13" s="1"/>
  <c r="C44" i="13"/>
  <c r="C46" i="13" s="1"/>
  <c r="C49" i="13" l="1"/>
  <c r="D49" i="13" s="1"/>
  <c r="E49" i="13" s="1"/>
  <c r="F49" i="13" l="1"/>
  <c r="G49" i="13" l="1"/>
  <c r="H49" i="13" l="1"/>
  <c r="I49" i="13" l="1"/>
  <c r="J49" i="13" s="1"/>
  <c r="K49" i="13" l="1"/>
  <c r="L49" i="13" l="1"/>
  <c r="M49" i="13" s="1"/>
  <c r="N49" i="13" s="1"/>
  <c r="O49" i="13" s="1"/>
  <c r="P49" i="13" s="1"/>
  <c r="Q49" i="13" s="1"/>
  <c r="R49" i="13" s="1"/>
  <c r="S49" i="13" s="1"/>
  <c r="T49" i="13" s="1"/>
  <c r="U49" i="13" s="1"/>
</calcChain>
</file>

<file path=xl/sharedStrings.xml><?xml version="1.0" encoding="utf-8"?>
<sst xmlns="http://schemas.openxmlformats.org/spreadsheetml/2006/main" count="131" uniqueCount="108">
  <si>
    <t>Cancellation</t>
  </si>
  <si>
    <t>New Year’s Day</t>
  </si>
  <si>
    <t>Birthday of Martin Luther King, Jr.</t>
  </si>
  <si>
    <t>Washington’s Birthday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</si>
  <si>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</si>
  <si>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</si>
  <si>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</si>
  <si>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</si>
  <si>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</si>
  <si>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</si>
  <si>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</si>
  <si>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DTM</t>
  </si>
  <si>
    <t>Pages Count</t>
  </si>
  <si>
    <t>CODE</t>
  </si>
  <si>
    <t xml:space="preserve">2A </t>
  </si>
  <si>
    <t>2C</t>
  </si>
  <si>
    <t>3A</t>
  </si>
  <si>
    <t>4A</t>
  </si>
  <si>
    <t>4C</t>
  </si>
  <si>
    <t>4D</t>
  </si>
  <si>
    <t>5A</t>
  </si>
  <si>
    <t>1B</t>
  </si>
  <si>
    <t>Standard Workdays</t>
  </si>
  <si>
    <t>Agreed Upon Workdays</t>
  </si>
  <si>
    <t>35 or less</t>
  </si>
  <si>
    <t>36-70</t>
  </si>
  <si>
    <t>71+</t>
  </si>
  <si>
    <t>Substantive Change</t>
  </si>
  <si>
    <t>New or Reissued</t>
  </si>
  <si>
    <t>TYPE OF ACTION</t>
  </si>
  <si>
    <t>1A</t>
  </si>
  <si>
    <t>2D</t>
  </si>
  <si>
    <t>4B</t>
  </si>
  <si>
    <t>OGC Provides LSR</t>
  </si>
  <si>
    <t>5B</t>
  </si>
  <si>
    <t>AO Starts Drafts Issuance</t>
  </si>
  <si>
    <t>Days Early/Overdue</t>
  </si>
  <si>
    <t>OSD Component</t>
  </si>
  <si>
    <t>Issuance Title</t>
  </si>
  <si>
    <t>Required By</t>
  </si>
  <si>
    <t>Memo Date/Date Notified</t>
  </si>
  <si>
    <t>Issuance Type</t>
  </si>
  <si>
    <t xml:space="preserve"> Issuance Number</t>
  </si>
  <si>
    <t>Required Due Date</t>
  </si>
  <si>
    <t>Date Sent to WHS for  Pre-Coordination Review</t>
  </si>
  <si>
    <t>AO Begins Coordination of  Issuance within OPR</t>
  </si>
  <si>
    <t>Date WHS Returns Precoord Review</t>
  </si>
  <si>
    <t>Date Directives Division Completes Review and Posts for LOR</t>
  </si>
  <si>
    <t>AO Gets DD Form 106 Signed and Requests Formal Coordination</t>
  </si>
  <si>
    <t>Directives Division Reviews Issuance Package Before Formal Coord</t>
  </si>
  <si>
    <t>Formal Coord Suspense</t>
  </si>
  <si>
    <t>AO Completes Revision of Issuance and Submits to Directives Division</t>
  </si>
  <si>
    <t>AO Completes Revision of Issuance and Submits for LSR</t>
  </si>
  <si>
    <t>DOPSR Provides Clearance</t>
  </si>
  <si>
    <t>AO prepares Issuance Package and Gets Issuance Approved for Publication</t>
  </si>
  <si>
    <t>Date OPR Requests OGC Legal Objection Review</t>
  </si>
  <si>
    <t>Date OGC Provides Legal Objection Review</t>
  </si>
  <si>
    <t>Directives Division Provides Presignature Review</t>
  </si>
  <si>
    <t>Date Directives Division Completes Review and Posts for LSR</t>
  </si>
  <si>
    <t>AO Incorporates OGC Changes and Sends to DOPSR</t>
  </si>
  <si>
    <t>Directives Division Publishes Issuance</t>
  </si>
  <si>
    <t>Expedited Adjustment - Enter # days +/- than standard</t>
  </si>
  <si>
    <t>Thursday, November 28</t>
  </si>
  <si>
    <t>Monday, January 20</t>
  </si>
  <si>
    <t>Thursday, July 4</t>
  </si>
  <si>
    <t>AO  Incorporates WHS Changes</t>
  </si>
  <si>
    <t>Juneteenth</t>
  </si>
  <si>
    <t>Monday, June 19</t>
  </si>
  <si>
    <t>Wednesday, June 19</t>
  </si>
  <si>
    <t>Friday, November 10***</t>
  </si>
  <si>
    <t>Tuesday, July 4</t>
  </si>
  <si>
    <t>Monday, January 2</t>
  </si>
  <si>
    <t>Monday, January 16</t>
  </si>
  <si>
    <t>Monday, February 20*</t>
  </si>
  <si>
    <t>Monday, May 29</t>
  </si>
  <si>
    <t>Monday, September 4</t>
  </si>
  <si>
    <t>Monday, October 9</t>
  </si>
  <si>
    <t>Thursday, November 23</t>
  </si>
  <si>
    <t>Monday, December 25**</t>
  </si>
  <si>
    <t>Monday, January 1*</t>
  </si>
  <si>
    <t>Monday, January 15</t>
  </si>
  <si>
    <t>Monday, February 19**</t>
  </si>
  <si>
    <t>Monday, May 27</t>
  </si>
  <si>
    <t>Monday, September 2</t>
  </si>
  <si>
    <t>Monday, October 14</t>
  </si>
  <si>
    <t>Monday, November 11***</t>
  </si>
  <si>
    <t>Wednesday, December 25</t>
  </si>
  <si>
    <t>Wednesday, January 1</t>
  </si>
  <si>
    <t>Monday, February 17*</t>
  </si>
  <si>
    <t>Monday, May 26</t>
  </si>
  <si>
    <t>Thursday, June 19</t>
  </si>
  <si>
    <t>Friday, July 4</t>
  </si>
  <si>
    <t>Monday, September 1</t>
  </si>
  <si>
    <t>Monday, October 13</t>
  </si>
  <si>
    <t>Tuesday, November 11**</t>
  </si>
  <si>
    <t>Thursday, November 27</t>
  </si>
  <si>
    <t>Thursday, December 25</t>
  </si>
  <si>
    <t>Actual Progress</t>
  </si>
  <si>
    <t xml:space="preserve">5025.01 PROJECTION </t>
  </si>
  <si>
    <t>Stage 1 Development</t>
  </si>
  <si>
    <t>Stage 2 Precoordination</t>
  </si>
  <si>
    <t>Stage 3 Formal Coordination</t>
  </si>
  <si>
    <t>Stage 4 Presignature</t>
  </si>
  <si>
    <t>Enter Code Here</t>
  </si>
  <si>
    <t>3B</t>
  </si>
  <si>
    <t>Stage 5 Signature and Publication</t>
  </si>
  <si>
    <t xml:space="preserve">Adjusted </t>
  </si>
  <si>
    <t xml:space="preserve">Enter Date of Where You Are in the Process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</si>
</sst>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11" x14ac:knownFonts="1"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14" fontId="4" fillId="0" borderId="0" xfId="0" applyNumberFormat="1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wrapText="1"/>
      <protection locked="0"/>
    </xf>
    <xf numFmtId="14" fontId="3" fillId="0" borderId="0" xfId="0" applyNumberFormat="1" applyFont="1" applyFill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Fill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4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1" fillId="0" borderId="15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6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1" fillId="0" borderId="19" xfId="0" applyFont="1" applyBorder="1" applyAlignment="1" applyProtection="1">
      <alignment wrapText="1"/>
    </xf>
    <xf numFmtId="0" fontId="9" fillId="3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/>
    </xf>
    <xf numFmtId="17" fontId="3" fillId="4" borderId="0" xfId="0" applyNumberFormat="1" applyFont="1" applyFill="1" applyProtection="1"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Protection="1"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14" fontId="7" fillId="0" borderId="1" xfId="0" applyNumberFormat="1" applyFont="1" applyFill="1" applyBorder="1" applyAlignment="1" applyProtection="1">
      <alignment horizontal="center"/>
    </xf>
    <xf numFmtId="14" fontId="7" fillId="0" borderId="16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/>
    </xf>
    <xf numFmtId="1" fontId="7" fillId="4" borderId="1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/>
    <xf numFmtId="0" fontId="3" fillId="0" borderId="0" xfId="0" applyFont="1"/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4" borderId="2" xfId="0" applyFont="1" applyFill="1" applyBorder="1" applyProtection="1"/>
    <xf numFmtId="14" fontId="7" fillId="0" borderId="2" xfId="0" applyNumberFormat="1" applyFont="1" applyFill="1" applyBorder="1" applyAlignment="1" applyProtection="1">
      <alignment horizontal="center"/>
    </xf>
    <xf numFmtId="14" fontId="1" fillId="2" borderId="2" xfId="0" applyNumberFormat="1" applyFont="1" applyFill="1" applyBorder="1" applyProtection="1"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0" xfId="0" applyNumberFormat="1" applyFont="1" applyFill="1" applyBorder="1" applyAlignment="1" applyProtection="1">
      <alignment horizontal="center" vertical="center"/>
      <protection locked="0"/>
    </xf>
    <xf numFmtId="14" fontId="2" fillId="4" borderId="0" xfId="0" applyNumberFormat="1" applyFont="1" applyFill="1" applyBorder="1" applyAlignment="1" applyProtection="1">
      <alignment vertical="center"/>
      <protection locked="0"/>
    </xf>
    <xf numFmtId="14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right" vertical="center"/>
      <protection locked="0"/>
    </xf>
    <xf numFmtId="0" fontId="4" fillId="6" borderId="13" xfId="0" applyFont="1" applyFill="1" applyBorder="1" applyAlignment="1" applyProtection="1">
      <alignment horizontal="right" vertical="center"/>
      <protection locked="0"/>
    </xf>
    <xf numFmtId="165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right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14" fontId="7" fillId="0" borderId="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65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165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19</xdr:col>
      <xdr:colOff>594957</xdr:colOff>
      <xdr:row>14</xdr:row>
      <xdr:rowOff>128180</xdr:rowOff>
    </xdr:to>
    <xdr:pic>
      <xdr:nvPicPr>
        <xdr:cNvPr id="3" name="Picture 2" descr="Shows stages of draft development that are also listed in Master workbook.">
          <a:extLst>
            <a:ext uri="{FF2B5EF4-FFF2-40B4-BE49-F238E27FC236}">
              <a16:creationId xmlns:a16="http://schemas.microsoft.com/office/drawing/2014/main" id="{3DAC7071-15CC-4F47-A672-B2488C7AF79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" y="990600"/>
          <a:ext cx="11994477" cy="1911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zoomScale="85" zoomScaleNormal="85" workbookViewId="0">
      <selection activeCell="C24" sqref="C24"/>
    </sheetView>
  </sheetViews>
  <sheetFormatPr defaultColWidth="8.75" defaultRowHeight="18.75" x14ac:dyDescent="0.3"/>
  <cols>
    <col min="1" max="1" width="34.875" style="30" customWidth="1"/>
    <col min="2" max="3" width="23.75" style="3" customWidth="1"/>
    <col min="4" max="4" width="23.75" style="30" customWidth="1"/>
    <col min="5" max="21" width="23.75" style="3" customWidth="1"/>
    <col min="22" max="22" width="10.125" style="3" customWidth="1"/>
    <col min="23" max="16384" width="8.75" style="3"/>
  </cols>
  <sheetData>
    <row r="1" spans="1:4" x14ac:dyDescent="0.3">
      <c r="A1" s="1"/>
      <c r="B1" s="2"/>
      <c r="C1" s="2"/>
      <c r="D1" s="1"/>
    </row>
    <row r="2" spans="1:4" x14ac:dyDescent="0.3">
      <c r="A2" s="4" t="s">
        <v>39</v>
      </c>
      <c r="B2" s="5"/>
      <c r="C2" s="2"/>
      <c r="D2" s="1"/>
    </row>
    <row r="3" spans="1:4" x14ac:dyDescent="0.3">
      <c r="A3" s="6" t="s">
        <v>40</v>
      </c>
      <c r="B3" s="7"/>
      <c r="C3" s="2"/>
      <c r="D3" s="1"/>
    </row>
    <row r="4" spans="1:4" ht="18" customHeight="1" x14ac:dyDescent="0.3">
      <c r="A4" s="6" t="s">
        <v>41</v>
      </c>
      <c r="B4" s="5"/>
      <c r="C4" s="2"/>
      <c r="D4" s="1"/>
    </row>
    <row r="5" spans="1:4" x14ac:dyDescent="0.3">
      <c r="A5" s="6" t="s">
        <v>42</v>
      </c>
      <c r="B5" s="8"/>
      <c r="C5" s="2"/>
      <c r="D5" s="9"/>
    </row>
    <row r="6" spans="1:4" ht="18" customHeight="1" x14ac:dyDescent="0.3">
      <c r="A6" s="6" t="s">
        <v>38</v>
      </c>
      <c r="B6" s="10"/>
      <c r="C6" s="11"/>
      <c r="D6" s="12"/>
    </row>
    <row r="7" spans="1:4" x14ac:dyDescent="0.3">
      <c r="A7" s="1" t="s">
        <v>37</v>
      </c>
      <c r="B7" s="8"/>
      <c r="C7" s="13"/>
      <c r="D7" s="14"/>
    </row>
    <row r="8" spans="1:4" x14ac:dyDescent="0.3">
      <c r="A8" s="15" t="s">
        <v>43</v>
      </c>
      <c r="B8" s="16"/>
      <c r="C8" s="13"/>
      <c r="D8" s="14"/>
    </row>
    <row r="9" spans="1:4" ht="19.5" thickBot="1" x14ac:dyDescent="0.35">
      <c r="A9" s="15"/>
      <c r="B9" s="13"/>
      <c r="C9" s="13"/>
      <c r="D9" s="14"/>
    </row>
    <row r="10" spans="1:4" x14ac:dyDescent="0.3">
      <c r="A10" s="17" t="s">
        <v>29</v>
      </c>
      <c r="B10" s="18"/>
      <c r="C10" s="18"/>
      <c r="D10" s="19" t="s">
        <v>13</v>
      </c>
    </row>
    <row r="11" spans="1:4" x14ac:dyDescent="0.3">
      <c r="A11" s="1"/>
      <c r="B11" s="2"/>
      <c r="C11" s="2"/>
      <c r="D11" s="20"/>
    </row>
    <row r="12" spans="1:4" x14ac:dyDescent="0.3">
      <c r="A12" s="17" t="s">
        <v>28</v>
      </c>
      <c r="B12" s="54" t="s">
        <v>12</v>
      </c>
      <c r="C12" s="21"/>
      <c r="D12" s="22"/>
    </row>
    <row r="13" spans="1:4" x14ac:dyDescent="0.3">
      <c r="A13" s="23"/>
      <c r="B13" s="55" t="s">
        <v>24</v>
      </c>
      <c r="C13" s="18"/>
      <c r="D13" s="56">
        <v>1</v>
      </c>
    </row>
    <row r="14" spans="1:4" x14ac:dyDescent="0.3">
      <c r="A14" s="23"/>
      <c r="B14" s="57" t="s">
        <v>25</v>
      </c>
      <c r="C14" s="18"/>
      <c r="D14" s="56">
        <v>2</v>
      </c>
    </row>
    <row r="15" spans="1:4" x14ac:dyDescent="0.3">
      <c r="A15" s="23"/>
      <c r="B15" s="18" t="s">
        <v>26</v>
      </c>
      <c r="C15" s="18"/>
      <c r="D15" s="56">
        <v>3</v>
      </c>
    </row>
    <row r="16" spans="1:4" x14ac:dyDescent="0.3">
      <c r="A16" s="23"/>
      <c r="B16" s="13"/>
      <c r="C16" s="13"/>
      <c r="D16" s="24"/>
    </row>
    <row r="17" spans="1:21" x14ac:dyDescent="0.3">
      <c r="A17" s="58" t="s">
        <v>27</v>
      </c>
      <c r="B17" s="59"/>
      <c r="C17" s="18"/>
      <c r="D17" s="60">
        <v>4</v>
      </c>
    </row>
    <row r="18" spans="1:21" x14ac:dyDescent="0.3">
      <c r="A18" s="15"/>
      <c r="B18" s="25"/>
      <c r="C18" s="13"/>
      <c r="D18" s="24"/>
    </row>
    <row r="19" spans="1:21" x14ac:dyDescent="0.3">
      <c r="A19" s="17" t="s">
        <v>11</v>
      </c>
      <c r="B19" s="18"/>
      <c r="C19" s="18"/>
      <c r="D19" s="56">
        <v>5</v>
      </c>
    </row>
    <row r="20" spans="1:21" x14ac:dyDescent="0.3">
      <c r="A20" s="26"/>
      <c r="B20" s="2"/>
      <c r="C20" s="2"/>
      <c r="D20" s="27"/>
    </row>
    <row r="21" spans="1:21" ht="19.5" thickBot="1" x14ac:dyDescent="0.35">
      <c r="A21" s="17" t="s">
        <v>0</v>
      </c>
      <c r="B21" s="18"/>
      <c r="C21" s="18"/>
      <c r="D21" s="61">
        <v>6</v>
      </c>
    </row>
    <row r="22" spans="1:21" x14ac:dyDescent="0.3">
      <c r="A22" s="1"/>
      <c r="B22" s="2"/>
      <c r="C22" s="2"/>
      <c r="D22" s="1"/>
    </row>
    <row r="23" spans="1:21" x14ac:dyDescent="0.3">
      <c r="A23" s="28"/>
      <c r="D23" s="29"/>
    </row>
    <row r="27" spans="1:21" ht="19.5" thickBot="1" x14ac:dyDescent="0.35">
      <c r="D27" s="26" t="s">
        <v>103</v>
      </c>
    </row>
    <row r="28" spans="1:21" ht="19.5" thickBot="1" x14ac:dyDescent="0.35">
      <c r="D28" s="95"/>
      <c r="G28" s="31"/>
    </row>
    <row r="29" spans="1:21" x14ac:dyDescent="0.3">
      <c r="D29" s="94"/>
    </row>
    <row r="30" spans="1:21" ht="19.5" thickBot="1" x14ac:dyDescent="0.35"/>
    <row r="31" spans="1:21" ht="21" customHeight="1" thickBot="1" x14ac:dyDescent="0.35">
      <c r="A31" s="3"/>
      <c r="B31" s="110" t="s">
        <v>99</v>
      </c>
      <c r="C31" s="111"/>
      <c r="D31" s="112" t="s">
        <v>100</v>
      </c>
      <c r="E31" s="113"/>
      <c r="F31" s="113"/>
      <c r="G31" s="113"/>
      <c r="H31" s="113"/>
      <c r="I31" s="113"/>
      <c r="J31" s="114"/>
      <c r="K31" s="108" t="s">
        <v>101</v>
      </c>
      <c r="L31" s="115"/>
      <c r="M31" s="109"/>
      <c r="N31" s="116" t="s">
        <v>102</v>
      </c>
      <c r="O31" s="117"/>
      <c r="P31" s="117"/>
      <c r="Q31" s="117"/>
      <c r="R31" s="117"/>
      <c r="S31" s="118"/>
      <c r="T31" s="108" t="s">
        <v>105</v>
      </c>
      <c r="U31" s="109"/>
    </row>
    <row r="32" spans="1:21" ht="19.5" thickBot="1" x14ac:dyDescent="0.35">
      <c r="A32" s="3"/>
      <c r="B32" s="32"/>
      <c r="C32" s="33"/>
      <c r="D32" s="33"/>
      <c r="E32" s="33"/>
      <c r="F32" s="33"/>
      <c r="G32" s="104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1" s="34" customFormat="1" ht="36" customHeight="1" thickBot="1" x14ac:dyDescent="0.3">
      <c r="B33" s="35" t="s">
        <v>30</v>
      </c>
      <c r="C33" s="35" t="s">
        <v>21</v>
      </c>
      <c r="D33" s="96" t="s">
        <v>14</v>
      </c>
      <c r="E33" s="97"/>
      <c r="F33" s="96"/>
      <c r="G33" s="99" t="s">
        <v>15</v>
      </c>
      <c r="H33" s="100"/>
      <c r="I33" s="97" t="s">
        <v>31</v>
      </c>
      <c r="J33" s="101"/>
      <c r="K33" s="36" t="s">
        <v>16</v>
      </c>
      <c r="L33" s="37" t="s">
        <v>16</v>
      </c>
      <c r="M33" s="37" t="s">
        <v>104</v>
      </c>
      <c r="N33" s="102" t="s">
        <v>17</v>
      </c>
      <c r="O33" s="102" t="s">
        <v>32</v>
      </c>
      <c r="P33" s="96" t="s">
        <v>18</v>
      </c>
      <c r="Q33" s="99"/>
      <c r="R33" s="96" t="s">
        <v>19</v>
      </c>
      <c r="S33" s="103"/>
      <c r="T33" s="35" t="s">
        <v>20</v>
      </c>
      <c r="U33" s="35" t="s">
        <v>34</v>
      </c>
    </row>
    <row r="34" spans="1:21" ht="174.6" customHeight="1" x14ac:dyDescent="0.3">
      <c r="A34" s="3"/>
      <c r="B34" s="38" t="s">
        <v>35</v>
      </c>
      <c r="C34" s="38" t="s">
        <v>45</v>
      </c>
      <c r="D34" s="98" t="s">
        <v>44</v>
      </c>
      <c r="E34" s="98" t="s">
        <v>46</v>
      </c>
      <c r="F34" s="98" t="s">
        <v>55</v>
      </c>
      <c r="G34" s="98" t="s">
        <v>47</v>
      </c>
      <c r="H34" s="98" t="s">
        <v>56</v>
      </c>
      <c r="I34" s="98" t="s">
        <v>65</v>
      </c>
      <c r="J34" s="98" t="s">
        <v>48</v>
      </c>
      <c r="K34" s="39" t="s">
        <v>49</v>
      </c>
      <c r="L34" s="39" t="s">
        <v>50</v>
      </c>
      <c r="M34" s="39" t="s">
        <v>51</v>
      </c>
      <c r="N34" s="98" t="s">
        <v>57</v>
      </c>
      <c r="O34" s="98" t="s">
        <v>52</v>
      </c>
      <c r="P34" s="98" t="s">
        <v>58</v>
      </c>
      <c r="Q34" s="98" t="s">
        <v>33</v>
      </c>
      <c r="R34" s="98" t="s">
        <v>59</v>
      </c>
      <c r="S34" s="98" t="s">
        <v>53</v>
      </c>
      <c r="T34" s="39" t="s">
        <v>54</v>
      </c>
      <c r="U34" s="39" t="s">
        <v>60</v>
      </c>
    </row>
    <row r="35" spans="1:21" s="1" customFormat="1" ht="36" customHeight="1" x14ac:dyDescent="0.3">
      <c r="A35" s="107" t="s">
        <v>107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  <row r="36" spans="1:21" s="2" customFormat="1" ht="15.75" customHeight="1" x14ac:dyDescent="0.3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1:21" x14ac:dyDescent="0.3">
      <c r="A37" s="3"/>
      <c r="B37" s="87"/>
      <c r="C37" s="88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80"/>
      <c r="U37" s="80"/>
    </row>
    <row r="38" spans="1:21" x14ac:dyDescent="0.3">
      <c r="A38" s="3"/>
      <c r="B38" s="78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0"/>
      <c r="T38" s="80"/>
      <c r="U38" s="80"/>
    </row>
    <row r="39" spans="1:21" x14ac:dyDescent="0.3">
      <c r="A39" s="3"/>
      <c r="B39" s="78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0"/>
      <c r="T39" s="80"/>
      <c r="U39" s="80"/>
    </row>
    <row r="40" spans="1:21" x14ac:dyDescent="0.3">
      <c r="A40" s="3"/>
      <c r="B40" s="78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0"/>
      <c r="T40" s="80"/>
      <c r="U40" s="80"/>
    </row>
    <row r="41" spans="1:21" x14ac:dyDescent="0.3">
      <c r="A41" s="3"/>
      <c r="B41" s="79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0"/>
      <c r="S41" s="70"/>
      <c r="T41" s="80"/>
      <c r="U41" s="80"/>
    </row>
    <row r="42" spans="1:21" s="106" customFormat="1" x14ac:dyDescent="0.3">
      <c r="A42" s="81" t="s">
        <v>98</v>
      </c>
      <c r="B42" s="105" t="str">
        <f>IF(B35="","",B35)</f>
        <v/>
      </c>
      <c r="C42" s="63" t="e">
        <f>IF(C35&gt;0,C35,WORKDAY(B42,IF($D$28=1,30,IF($D$28=2,30,IF($D$28=3,30,IF($D$28=4,20,IF($D$28=5,20,IF($D$28=6,0)))))),'Fed Holidays'!$C$1:$C$33))</f>
        <v>#VALUE!</v>
      </c>
      <c r="D42" s="63" t="e">
        <f>IF(D35&gt;0,D35,WORKDAY(C42,IF($D$28=1,10,IF($D$28=2,10,IF($D$28=3,10,IF($D$28=4,10,IF($D$28=5,10,IF($D$28=6,5)))))),'Fed Holidays'!$C$1:$C$33))</f>
        <v>#VALUE!</v>
      </c>
      <c r="E42" s="63" t="e">
        <f>IF(E35&gt;0,E35,WORKDAY(D42,IF($D$28=1,5,IF($D$28=2,8,IF($D$28=3,11,IF($D$28=4,5,IF($D$28=5,5,IF($D$28=6,1)))))),'Fed Holidays'!$C$1:$C$33))</f>
        <v>#VALUE!</v>
      </c>
      <c r="F42" s="63" t="e">
        <f>IF(F35&gt;0,F35,WORKDAY(E42,IF($D$28=1,3,IF($D$28=2,6,IF($D$28=3,9,IF($D$28=4,3,IF($D$28=5,3,IF($D$28=6,0)))))),'Fed Holidays'!$C$1:$C$33))</f>
        <v>#VALUE!</v>
      </c>
      <c r="G42" s="63" t="e">
        <f>IF(G35&gt;0,G35,WORKDAY(F42,IF($D$28=1,2,IF($D$28=2,2,IF($D$28=3,2,IF($D$28=4,2,IF($D$28=5,0,IF($D$28=6,0)))))),'Fed Holidays'!$C$1:$C$33))</f>
        <v>#VALUE!</v>
      </c>
      <c r="H42" s="63" t="e">
        <f>IF(H35&gt;0,H35,WORKDAY(G42,IF($D$28=1,10,IF($D$28=2,15,IF($D$28=3,15,IF($D$28=4,10,IF($D$28=5,0,IF($D$28=6,0)))))),'Fed Holidays'!$C$1:$C$33))</f>
        <v>#VALUE!</v>
      </c>
      <c r="I42" s="63" t="e">
        <f>IF(I35&gt;0,I35,WORKDAY(H42,IF($D$28=1,3,IF($D$28=2,6,IF($D$28=3,9,IF($D$28=4,3,IF($D$28=5,0,IF($D$28=6,0)))))),'Fed Holidays'!$C$1:$C$33))</f>
        <v>#VALUE!</v>
      </c>
      <c r="J42" s="63" t="e">
        <f>IF(J35&gt;0,J35,WORKDAY(I42,IF($D$28=1,5,IF($D$28=2,5,IF($D$28=3,5,IF($D$28=4,5,IF($D$28=5,5,IF($D$28=6,5)))))),'Fed Holidays'!$C$1:$C$33))</f>
        <v>#VALUE!</v>
      </c>
      <c r="K42" s="63" t="e">
        <f>IF(K35&gt;0,K35,WORKDAY(J42,IF($D$28=1,2,IF($D$28=2,2,IF($D$28=3,2,IF($D$28=4,2,IF($D$28=5,2,IF($D$28=6,1)))))),'Fed Holidays'!$C$1:$C$33))</f>
        <v>#VALUE!</v>
      </c>
      <c r="L42" s="63" t="e">
        <f>IF(L35&gt;0,L35,WORKDAY(K42,IF($D$28=1,15,IF($D$28=2,18,IF($D$28=3,21,IF($D$28=4,10,IF($D$28=5,10,IF($D$28=6,10)))))),'Fed Holidays'!$C$1:$C$33))</f>
        <v>#VALUE!</v>
      </c>
      <c r="M42" s="63" t="e">
        <f>IF(M35&gt;0,M35,WORKDAY(L42,IF($D$28=1,10,IF($D$28=2,13,IF($D$28=3,16,IF($D$28=4,10,IF($D$28=5,10,IF($D$28=6,3)))))),'Fed Holidays'!$C$1:$C$33))</f>
        <v>#VALUE!</v>
      </c>
      <c r="N42" s="63" t="e">
        <f>IF(N35&gt;0,N35,WORKDAY(M42,IF($D$28=1,4,IF($D$28=2,7,IF($D$28=3,10,IF($D$28=4,4,IF($D$28=5,4,IF($D$28=6,2)))))),'Fed Holidays'!$C$1:$C$33))</f>
        <v>#VALUE!</v>
      </c>
      <c r="O42" s="63" t="e">
        <f>IF(O35&gt;0,O35,WORKDAY(N42,IF($D$28=1,3,IF($D$28=2,6,IF($D$28=3,9,IF($D$28=4,3,IF($D$28=5,3,IF($D$28=6,3)))))),'Fed Holidays'!$C$1:$C$33))</f>
        <v>#VALUE!</v>
      </c>
      <c r="P42" s="63" t="e">
        <f>IF(P35&gt;0,P35,WORKDAY(O42,IF($D$28=1,2,IF($D$28=2,2,IF($D$28=3,2,IF($D$28=4,2,IF($D$28=5,2,IF($D$28=6,1)))))),'Fed Holidays'!$C$1:$C$33))</f>
        <v>#VALUE!</v>
      </c>
      <c r="Q42" s="63" t="e">
        <f>IF(Q35&gt;0,Q35,WORKDAY(P42,IF($D$28=1,25,IF($D$28=2,30,IF($D$28=3,30,IF($D$28=4,15,IF($D$28=5,15,IF($D$28=6,10)))))),'Fed Holidays'!$C$1:$C$33))</f>
        <v>#VALUE!</v>
      </c>
      <c r="R42" s="63" t="e">
        <f>IF(R35&gt;0,R35,WORKDAY(Q42,IF($D$28=1,3,IF($D$28=2,6,IF($D$28=3,9,IF($D$28=4,3,IF($D$28=5,3,IF($D$28=6,3)))))),'Fed Holidays'!$C$1:$C$33))</f>
        <v>#VALUE!</v>
      </c>
      <c r="S42" s="63" t="e">
        <f>IF(S35&gt;0,S35,WORKDAY(R42,IF($D$28=1,2,IF($D$28=2,2,IF($D$28=3,2,IF($D$28=4,2,IF($D$28=5,2,IF($D$28=6,0)))))),'Fed Holidays'!$C$1:$C$33))</f>
        <v>#VALUE!</v>
      </c>
      <c r="T42" s="63" t="e">
        <f>IF(T35&gt;0,T35,WORKDAY(S42,IF($D$28=1,5,IF($D$28=2,8,IF($D$28=3,11,IF($D$28=4,5,IF($D$28=5,5,IF($D$28=6,5)))))),'Fed Holidays'!$C$1:$C$33))</f>
        <v>#VALUE!</v>
      </c>
      <c r="U42" s="63" t="e">
        <f>IF(U35&gt;0,U35,WORKDAY(T42,IF($D$28=1,2,IF($D$28=2,2,IF($D$28=3,2,IF($D$28=4,2,IF($D$28=5,2,IF($D$28=6,2)))))),'Fed Holidays'!$C$1:$C$33))</f>
        <v>#VALUE!</v>
      </c>
    </row>
    <row r="43" spans="1:21" x14ac:dyDescent="0.3">
      <c r="D43" s="3"/>
      <c r="E43" s="30"/>
      <c r="F43" s="30"/>
    </row>
    <row r="44" spans="1:21" ht="36" customHeight="1" x14ac:dyDescent="0.3">
      <c r="A44" s="90" t="s">
        <v>22</v>
      </c>
      <c r="B44" s="82"/>
      <c r="C44" s="65" t="b">
        <f>IF($D$28=1,30,IF($D$28=2,30,IF($D$28=3,30,IF($D$28=4,20,IF($D$28=5,20,IF($D$28=6,0))))))</f>
        <v>0</v>
      </c>
      <c r="D44" s="66" t="b">
        <f>IF($D$28=1,10,IF($D$28=2,10,IF($D$28=3,10,IF($D$28=4,10,IF($D$28=5,10,IF($D$28=6,5))))))</f>
        <v>0</v>
      </c>
      <c r="E44" s="66" t="b">
        <f xml:space="preserve"> IF($D$28=1,5,IF($D$28=2,8,IF($D$28=3,11,IF($D$28=4,5,IF($D$28=5,5,IF($D$28=6,1))))))</f>
        <v>0</v>
      </c>
      <c r="F44" s="66" t="b">
        <f>IF($D$28=1,3,IF($D$28=2,6,IF($D$28=3,9,IF($D$28=4,3,IF($D$28=5,3,IF($D$28=6,0))))))</f>
        <v>0</v>
      </c>
      <c r="G44" s="66" t="b">
        <f xml:space="preserve"> IF($D$28=1,2,IF($D$28=2,2,IF($D$28=3,2,IF($D$28=4,2,IF($D$28=5,0,IF($D$28=6,0))))))</f>
        <v>0</v>
      </c>
      <c r="H44" s="66" t="b">
        <f xml:space="preserve"> IF($D$28=1,10,IF($D$28=2,15,IF($D$28=3,15,IF($D$28=4,10,IF($D$28=5,0,IF($D$28=6,0))))))</f>
        <v>0</v>
      </c>
      <c r="I44" s="66" t="b">
        <f xml:space="preserve"> IF($D$28=1,3,IF($D$28=2,6,IF($D$28=3,9,IF($D$28=4,3,IF($D$28=5,0,IF($D$28=6,0))))))</f>
        <v>0</v>
      </c>
      <c r="J44" s="66" t="b">
        <f xml:space="preserve"> IF($D$28=1,5,IF($D$28=2,5,IF($D$28=3,5,IF($D$28=4,5,IF($D$28=5,5,IF($D$28=6,5))))))</f>
        <v>0</v>
      </c>
      <c r="K44" s="66" t="b">
        <f xml:space="preserve"> IF($D$28=1,2,IF($D$28=2,2,IF($D$28=3,2,IF($D$28=4,2,IF($D$28=5,2,IF($D$28=6,1))))))</f>
        <v>0</v>
      </c>
      <c r="L44" s="66" t="b">
        <f xml:space="preserve"> IF($D$28=1,15,IF($D$28=2,18,IF($D$28=3,21,IF($D$28=4,10,IF($D$28=5,10,IF($D$28=6,10))))))</f>
        <v>0</v>
      </c>
      <c r="M44" s="66" t="b">
        <f xml:space="preserve"> IF($D$28=1,10,IF($D$28=2,13,IF($D$28=3,16,IF($D$28=4,10,IF($D$28=5,10,IF($D$28=6,3))))))</f>
        <v>0</v>
      </c>
      <c r="N44" s="66" t="b">
        <f xml:space="preserve"> IF($D$28=1,4,IF($D$28=2,7,IF($D$28=3,10,IF($D$28=4,4,IF($D$28=5,4,IF($D$28=6,2))))))</f>
        <v>0</v>
      </c>
      <c r="O44" s="66" t="b">
        <f xml:space="preserve"> IF($D$28=1,3,IF($D$28=2,6,IF($D$28=3,9,IF($D$28=4,3,IF($D$28=5,3,IF($D$28=6,3))))))</f>
        <v>0</v>
      </c>
      <c r="P44" s="66" t="b">
        <f xml:space="preserve"> IF($D$28=1,2,IF($D$28=2,2,IF($D$28=3,2,IF($D$28=4,2,IF($D$28=5,2,IF($D$28=6,1))))))</f>
        <v>0</v>
      </c>
      <c r="Q44" s="66" t="b">
        <f xml:space="preserve"> IF($D$28=1,25,IF($D$28=2,30,IF($D$28=3,30,IF($D$28=4,15,IF($D$28=5,15,IF($D$28=6,10))))))</f>
        <v>0</v>
      </c>
      <c r="R44" s="66" t="b">
        <f xml:space="preserve"> IF($D$28=1,3,IF($D$28=2,6,IF($D$28=3,9,IF($D$28=4,3,IF($D$28=5,3,IF($D$28=6,3))))))</f>
        <v>0</v>
      </c>
      <c r="S44" s="66" t="b">
        <f xml:space="preserve"> IF($D$28=1,2,IF($D$28=2,2,IF($D$28=3,2,IF($D$28=4,2,IF($D$28=5,2,IF($D$28=6,0))))))</f>
        <v>0</v>
      </c>
      <c r="T44" s="66" t="b">
        <f>IF($D$28=1,5,IF($D$28=2,8,IF($D$28=3,11,IF($D$28=4,5,IF($D$28=5,5,IF($D$28=6,5))))))</f>
        <v>0</v>
      </c>
      <c r="U44" s="66" t="b">
        <f xml:space="preserve"> IF($D$28=1,2,IF($D$28=2,2,IF($D$28=3,2,IF($D$28=4,2,IF($D$28=5,2,IF($D$28=6,2))))))</f>
        <v>0</v>
      </c>
    </row>
    <row r="45" spans="1:21" ht="36" customHeight="1" x14ac:dyDescent="0.3">
      <c r="A45" s="92" t="s">
        <v>61</v>
      </c>
      <c r="B45" s="67"/>
      <c r="C45" s="68"/>
      <c r="D45" s="69">
        <v>-10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ht="36" customHeight="1" x14ac:dyDescent="0.3">
      <c r="A46" s="91" t="s">
        <v>23</v>
      </c>
      <c r="B46" s="83"/>
      <c r="C46" s="73">
        <f>C44+C45</f>
        <v>0</v>
      </c>
      <c r="D46" s="73">
        <f t="shared" ref="D46:U46" si="0">D44+D45</f>
        <v>-10</v>
      </c>
      <c r="E46" s="73">
        <f t="shared" si="0"/>
        <v>0</v>
      </c>
      <c r="F46" s="73">
        <f t="shared" si="0"/>
        <v>0</v>
      </c>
      <c r="G46" s="74">
        <f>G44+G45</f>
        <v>0</v>
      </c>
      <c r="H46" s="73">
        <f t="shared" si="0"/>
        <v>0</v>
      </c>
      <c r="I46" s="73">
        <f t="shared" si="0"/>
        <v>0</v>
      </c>
      <c r="J46" s="73">
        <f t="shared" si="0"/>
        <v>0</v>
      </c>
      <c r="K46" s="73">
        <f t="shared" si="0"/>
        <v>0</v>
      </c>
      <c r="L46" s="73">
        <f t="shared" si="0"/>
        <v>0</v>
      </c>
      <c r="M46" s="73">
        <f t="shared" si="0"/>
        <v>0</v>
      </c>
      <c r="N46" s="73">
        <f t="shared" si="0"/>
        <v>0</v>
      </c>
      <c r="O46" s="73">
        <f t="shared" si="0"/>
        <v>0</v>
      </c>
      <c r="P46" s="73">
        <f t="shared" si="0"/>
        <v>0</v>
      </c>
      <c r="Q46" s="73">
        <f t="shared" si="0"/>
        <v>0</v>
      </c>
      <c r="R46" s="73">
        <f t="shared" si="0"/>
        <v>0</v>
      </c>
      <c r="S46" s="73">
        <f t="shared" si="0"/>
        <v>0</v>
      </c>
      <c r="T46" s="73">
        <f t="shared" si="0"/>
        <v>0</v>
      </c>
      <c r="U46" s="73">
        <f t="shared" si="0"/>
        <v>0</v>
      </c>
    </row>
    <row r="47" spans="1:21" ht="19.5" thickBot="1" x14ac:dyDescent="0.35">
      <c r="A47" s="40"/>
      <c r="B47" s="41"/>
      <c r="C47" s="41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</row>
    <row r="48" spans="1:21" ht="19.5" thickTop="1" x14ac:dyDescent="0.3">
      <c r="A48" s="42"/>
      <c r="B48" s="43"/>
      <c r="C48" s="43"/>
      <c r="D48" s="44"/>
      <c r="E48" s="43"/>
      <c r="F48" s="43"/>
      <c r="G48" s="45"/>
      <c r="H48" s="46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7"/>
    </row>
    <row r="49" spans="1:21" s="62" customFormat="1" x14ac:dyDescent="0.3">
      <c r="A49" s="81" t="s">
        <v>106</v>
      </c>
      <c r="B49" s="84" t="str">
        <f>IF(B35&gt;0,B35,"")</f>
        <v/>
      </c>
      <c r="C49" s="63" t="e">
        <f>IF(C35&gt;0,C35,WORKDAY(B49,C46,'Fed Holidays'!$C$1:$C$33))</f>
        <v>#VALUE!</v>
      </c>
      <c r="D49" s="63" t="e">
        <f>IF(D35&gt;0,D35,WORKDAY(C49,D46,'Fed Holidays'!$C$1:$C$33))</f>
        <v>#VALUE!</v>
      </c>
      <c r="E49" s="63" t="e">
        <f>IF(E35&gt;0,E35,WORKDAY(D49,E46,'Fed Holidays'!$C$1:$C$33))</f>
        <v>#VALUE!</v>
      </c>
      <c r="F49" s="63" t="e">
        <f>IF(F35&gt;0,F35,WORKDAY(E49,F46,'Fed Holidays'!$C$1:$C$33))</f>
        <v>#VALUE!</v>
      </c>
      <c r="G49" s="63" t="e">
        <f>IF(G35&gt;0,G35,WORKDAY(F49,G46,'Fed Holidays'!$C$1:$C$33))</f>
        <v>#VALUE!</v>
      </c>
      <c r="H49" s="63" t="e">
        <f>IF(H35&gt;0,H35,WORKDAY(G49,H46,'Fed Holidays'!$C$1:$C$33))</f>
        <v>#VALUE!</v>
      </c>
      <c r="I49" s="63" t="e">
        <f>IF(I35&gt;0,I35,WORKDAY(H49,I46,'Fed Holidays'!$C$1:$C$33))</f>
        <v>#VALUE!</v>
      </c>
      <c r="J49" s="63" t="e">
        <f>IF(J35&gt;0,J35,WORKDAY(I49,J46,'Fed Holidays'!$C$1:$C$33))</f>
        <v>#VALUE!</v>
      </c>
      <c r="K49" s="63" t="e">
        <f>IF(K35&gt;0,K35,WORKDAY(J49,K46,'Fed Holidays'!$C$1:$C$33))</f>
        <v>#VALUE!</v>
      </c>
      <c r="L49" s="63" t="e">
        <f>IF(L35&gt;0,L35,WORKDAY(K49,L46,'Fed Holidays'!$C$1:$C$33))</f>
        <v>#VALUE!</v>
      </c>
      <c r="M49" s="63" t="e">
        <f>IF(M35&gt;0,M35,WORKDAY(L49,M46,'Fed Holidays'!$C$1:$C$33))</f>
        <v>#VALUE!</v>
      </c>
      <c r="N49" s="63" t="e">
        <f>IF(N35&gt;0,N35,WORKDAY(M49,N46,'Fed Holidays'!$C$1:$C$33))</f>
        <v>#VALUE!</v>
      </c>
      <c r="O49" s="63" t="e">
        <f>IF(O35&gt;0,O35,WORKDAY(N49,O46,'Fed Holidays'!$C$1:$C$33))</f>
        <v>#VALUE!</v>
      </c>
      <c r="P49" s="63" t="e">
        <f>IF(P35&gt;0,P35,WORKDAY(O49,P46,'Fed Holidays'!$C$1:$C$33))</f>
        <v>#VALUE!</v>
      </c>
      <c r="Q49" s="63" t="e">
        <f>IF(Q35&gt;0,Q35,WORKDAY(P49,Q46,'Fed Holidays'!$C$1:$C$33))</f>
        <v>#VALUE!</v>
      </c>
      <c r="R49" s="63" t="e">
        <f>IF(R35&gt;0,R35,WORKDAY(Q49,R46,'Fed Holidays'!$C$1:$C$33))</f>
        <v>#VALUE!</v>
      </c>
      <c r="S49" s="63" t="e">
        <f>IF(S35&gt;0,S35,WORKDAY(R49,S46,'Fed Holidays'!$C$1:$C$33))</f>
        <v>#VALUE!</v>
      </c>
      <c r="T49" s="63" t="e">
        <f>IF(T35&gt;0,T35,WORKDAY(S49,T46,'Fed Holidays'!$C$1:$C$33))</f>
        <v>#VALUE!</v>
      </c>
      <c r="U49" s="64" t="e">
        <f>IF(U35&gt;0,U35,WORKDAY(T49,U46,'Fed Holidays'!$C$1:$C$33))</f>
        <v>#VALUE!</v>
      </c>
    </row>
    <row r="50" spans="1:21" x14ac:dyDescent="0.3">
      <c r="A50" s="42"/>
      <c r="B50" s="43"/>
      <c r="C50" s="43"/>
      <c r="D50" s="44"/>
      <c r="E50" s="43"/>
      <c r="F50" s="43"/>
      <c r="G50" s="43"/>
      <c r="H50" s="43"/>
      <c r="I50" s="48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7"/>
    </row>
    <row r="51" spans="1:21" x14ac:dyDescent="0.3">
      <c r="A51" s="42"/>
      <c r="B51" s="43"/>
      <c r="C51" s="43"/>
      <c r="D51" s="44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7"/>
    </row>
    <row r="52" spans="1:21" x14ac:dyDescent="0.3">
      <c r="A52" s="93" t="s">
        <v>97</v>
      </c>
      <c r="B52" s="85"/>
      <c r="C52" s="49"/>
      <c r="D52" s="5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1"/>
    </row>
    <row r="53" spans="1:21" x14ac:dyDescent="0.3">
      <c r="A53" s="42"/>
      <c r="B53" s="43"/>
      <c r="C53" s="43"/>
      <c r="D53" s="44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7"/>
    </row>
    <row r="54" spans="1:21" ht="19.5" thickBot="1" x14ac:dyDescent="0.35">
      <c r="A54" s="42"/>
      <c r="B54" s="43"/>
      <c r="C54" s="43"/>
      <c r="D54" s="44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7"/>
    </row>
    <row r="55" spans="1:21" ht="19.5" thickBot="1" x14ac:dyDescent="0.35">
      <c r="A55" s="52" t="s">
        <v>36</v>
      </c>
      <c r="B55" s="53"/>
      <c r="C55" s="53" t="str">
        <f>IF(C52=0,"",NETWORKDAYS(C49,C52,'Fed Holidays'!$C$1:$C$33)-1)</f>
        <v/>
      </c>
      <c r="D55" s="53" t="str">
        <f>IF(D52=0,"",NETWORKDAYS(D49,D52,'Fed Holidays'!$C$1:$C$33)-1)</f>
        <v/>
      </c>
      <c r="E55" s="53" t="str">
        <f>IF(E52=0,"",NETWORKDAYS(E49,E52,'Fed Holidays'!$C$1:$C$33)-1)</f>
        <v/>
      </c>
      <c r="F55" s="53" t="str">
        <f>IF(F52=0,"",NETWORKDAYS(F49,F52,'Fed Holidays'!$C$1:$C$33)-1)</f>
        <v/>
      </c>
      <c r="G55" s="53" t="str">
        <f>IF(G52=0,"",NETWORKDAYS(G49,G52,'Fed Holidays'!$C$1:$C$33)-1)</f>
        <v/>
      </c>
      <c r="H55" s="53" t="str">
        <f>IF(H52=0,"",NETWORKDAYS(H49,H52,'Fed Holidays'!$C$1:$C$33)-1)</f>
        <v/>
      </c>
      <c r="I55" s="53" t="str">
        <f>IF(I52=0,"",NETWORKDAYS(I49,I52,'Fed Holidays'!$C$1:$C$33)-1)</f>
        <v/>
      </c>
      <c r="J55" s="53" t="str">
        <f>IF(J52=0,"",NETWORKDAYS(J49,J52,'Fed Holidays'!$C$1:$C$33)-1)</f>
        <v/>
      </c>
      <c r="K55" s="53" t="str">
        <f>IF(K52=0,"",NETWORKDAYS(K49,K52,'Fed Holidays'!$C$1:$C$33)-1)</f>
        <v/>
      </c>
      <c r="L55" s="53" t="str">
        <f>IF(L52=0,"",NETWORKDAYS(L49,L52,'Fed Holidays'!$C$1:$C$33)-1)</f>
        <v/>
      </c>
      <c r="M55" s="53" t="str">
        <f>IF(M52=0,"",NETWORKDAYS(M49,M52,'Fed Holidays'!$C$1:$C$33)-1)</f>
        <v/>
      </c>
      <c r="N55" s="53" t="str">
        <f>IF(N52=0,"",NETWORKDAYS(N49,N52,'Fed Holidays'!$C$1:$C$33)-1)</f>
        <v/>
      </c>
      <c r="O55" s="53" t="str">
        <f>IF(O52=0,"",NETWORKDAYS(O49,O52,'Fed Holidays'!$C$1:$C$33)-1)</f>
        <v/>
      </c>
      <c r="P55" s="53" t="str">
        <f>IF(P52=0,"",NETWORKDAYS(P49,P52,'Fed Holidays'!$C$1:$C$33)-1)</f>
        <v/>
      </c>
      <c r="Q55" s="53" t="str">
        <f>IF(Q52=0,"",NETWORKDAYS(Q49,Q52,'Fed Holidays'!$C$1:$C$33)-1)</f>
        <v/>
      </c>
      <c r="R55" s="53" t="str">
        <f>IF(R52=0,"",NETWORKDAYS(R49,R52,'Fed Holidays'!$C$1:$C$33)-1)</f>
        <v/>
      </c>
      <c r="S55" s="53" t="str">
        <f>IF(S52=0,"",NETWORKDAYS(S49,S52,'Fed Holidays'!$C$1:$C$33)-1)</f>
        <v/>
      </c>
      <c r="T55" s="53" t="str">
        <f>IF(T52=0,"",NETWORKDAYS(T49,T52,'Fed Holidays'!$C$1:$C$33)-1)</f>
        <v/>
      </c>
      <c r="U55" s="53" t="str">
        <f>IF(U52=0,"",NETWORKDAYS(U49,U52,'Fed Holidays'!$C$1:$C$33)-1)</f>
        <v/>
      </c>
    </row>
  </sheetData>
  <sheetProtection algorithmName="SHA-512" hashValue="o8mlFuU4t25pyr9Xksn6fJ9kl74GkeoNoKKqoKyXUIGaeLjuHHTvsGN6PF7LPnjwmwnDd69xjMxyIlvIsefS6g==" saltValue="M8aOkdsrigdEfFLmtuu7BQ==" spinCount="100000" sheet="1" objects="1" scenarios="1"/>
  <mergeCells count="5">
    <mergeCell ref="T31:U31"/>
    <mergeCell ref="B31:C31"/>
    <mergeCell ref="D31:J31"/>
    <mergeCell ref="K31:M31"/>
    <mergeCell ref="N31:S31"/>
  </mergeCells>
  <printOptions gridLines="1"/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84CD-50DD-4008-BF3F-375DCE665E49}">
  <dimension ref="A1"/>
  <sheetViews>
    <sheetView workbookViewId="0">
      <selection activeCell="E17" sqref="E17"/>
    </sheetView>
  </sheetViews>
  <sheetFormatPr defaultRowHeight="15.7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opLeftCell="A26" workbookViewId="0">
      <selection activeCell="G29" sqref="G29"/>
    </sheetView>
  </sheetViews>
  <sheetFormatPr defaultColWidth="13.625" defaultRowHeight="18.75" x14ac:dyDescent="0.3"/>
  <cols>
    <col min="1" max="16384" width="13.625" style="77"/>
  </cols>
  <sheetData>
    <row r="1" spans="1:3" ht="37.5" x14ac:dyDescent="0.3">
      <c r="A1" s="75" t="s">
        <v>71</v>
      </c>
      <c r="B1" s="75" t="s">
        <v>1</v>
      </c>
      <c r="C1" s="76">
        <v>45292</v>
      </c>
    </row>
    <row r="2" spans="1:3" ht="75" x14ac:dyDescent="0.3">
      <c r="A2" s="75" t="s">
        <v>72</v>
      </c>
      <c r="B2" s="75" t="s">
        <v>2</v>
      </c>
      <c r="C2" s="76">
        <v>45306</v>
      </c>
    </row>
    <row r="3" spans="1:3" ht="56.25" x14ac:dyDescent="0.3">
      <c r="A3" s="75" t="s">
        <v>73</v>
      </c>
      <c r="B3" s="75" t="s">
        <v>3</v>
      </c>
      <c r="C3" s="76">
        <v>45341</v>
      </c>
    </row>
    <row r="4" spans="1:3" ht="37.5" x14ac:dyDescent="0.3">
      <c r="A4" s="75" t="s">
        <v>74</v>
      </c>
      <c r="B4" s="75" t="s">
        <v>4</v>
      </c>
      <c r="C4" s="76">
        <v>45439</v>
      </c>
    </row>
    <row r="5" spans="1:3" ht="37.5" x14ac:dyDescent="0.3">
      <c r="A5" s="75" t="s">
        <v>67</v>
      </c>
      <c r="B5" s="75" t="s">
        <v>66</v>
      </c>
      <c r="C5" s="76">
        <v>45462</v>
      </c>
    </row>
    <row r="6" spans="1:3" ht="37.5" x14ac:dyDescent="0.3">
      <c r="A6" s="75" t="s">
        <v>70</v>
      </c>
      <c r="B6" s="75" t="s">
        <v>5</v>
      </c>
      <c r="C6" s="76">
        <v>45477</v>
      </c>
    </row>
    <row r="7" spans="1:3" ht="37.5" x14ac:dyDescent="0.3">
      <c r="A7" s="75" t="s">
        <v>75</v>
      </c>
      <c r="B7" s="75" t="s">
        <v>6</v>
      </c>
      <c r="C7" s="76">
        <v>45537</v>
      </c>
    </row>
    <row r="8" spans="1:3" ht="37.5" x14ac:dyDescent="0.3">
      <c r="A8" s="75" t="s">
        <v>76</v>
      </c>
      <c r="B8" s="75" t="s">
        <v>7</v>
      </c>
      <c r="C8" s="76">
        <v>45579</v>
      </c>
    </row>
    <row r="9" spans="1:3" ht="56.25" x14ac:dyDescent="0.3">
      <c r="A9" s="75" t="s">
        <v>69</v>
      </c>
      <c r="B9" s="75" t="s">
        <v>8</v>
      </c>
      <c r="C9" s="76">
        <v>45607</v>
      </c>
    </row>
    <row r="10" spans="1:3" ht="56.25" x14ac:dyDescent="0.3">
      <c r="A10" s="75" t="s">
        <v>77</v>
      </c>
      <c r="B10" s="75" t="s">
        <v>9</v>
      </c>
      <c r="C10" s="76">
        <v>45624</v>
      </c>
    </row>
    <row r="11" spans="1:3" ht="56.25" x14ac:dyDescent="0.3">
      <c r="A11" s="75" t="s">
        <v>78</v>
      </c>
      <c r="B11" s="75" t="s">
        <v>10</v>
      </c>
      <c r="C11" s="76">
        <v>45651</v>
      </c>
    </row>
    <row r="12" spans="1:3" ht="37.5" x14ac:dyDescent="0.3">
      <c r="A12" s="75" t="s">
        <v>79</v>
      </c>
      <c r="B12" s="75" t="s">
        <v>1</v>
      </c>
      <c r="C12" s="76">
        <v>45658</v>
      </c>
    </row>
    <row r="13" spans="1:3" ht="75" x14ac:dyDescent="0.3">
      <c r="A13" s="75" t="s">
        <v>80</v>
      </c>
      <c r="B13" s="75" t="s">
        <v>2</v>
      </c>
      <c r="C13" s="76">
        <v>45677</v>
      </c>
    </row>
    <row r="14" spans="1:3" ht="56.25" x14ac:dyDescent="0.3">
      <c r="A14" s="75" t="s">
        <v>81</v>
      </c>
      <c r="B14" s="75" t="s">
        <v>3</v>
      </c>
      <c r="C14" s="76">
        <v>45705</v>
      </c>
    </row>
    <row r="15" spans="1:3" ht="37.5" x14ac:dyDescent="0.3">
      <c r="A15" s="75" t="s">
        <v>82</v>
      </c>
      <c r="B15" s="75" t="s">
        <v>4</v>
      </c>
      <c r="C15" s="76">
        <v>45803</v>
      </c>
    </row>
    <row r="16" spans="1:3" ht="37.5" x14ac:dyDescent="0.3">
      <c r="A16" s="75" t="s">
        <v>68</v>
      </c>
      <c r="B16" s="75" t="s">
        <v>66</v>
      </c>
      <c r="C16" s="76">
        <v>45827</v>
      </c>
    </row>
    <row r="17" spans="1:3" ht="37.5" x14ac:dyDescent="0.3">
      <c r="A17" s="75" t="s">
        <v>64</v>
      </c>
      <c r="B17" s="75" t="s">
        <v>5</v>
      </c>
      <c r="C17" s="76">
        <v>45842</v>
      </c>
    </row>
    <row r="18" spans="1:3" ht="37.5" x14ac:dyDescent="0.3">
      <c r="A18" s="75" t="s">
        <v>83</v>
      </c>
      <c r="B18" s="75" t="s">
        <v>6</v>
      </c>
      <c r="C18" s="76">
        <v>45901</v>
      </c>
    </row>
    <row r="19" spans="1:3" ht="37.5" x14ac:dyDescent="0.3">
      <c r="A19" s="75" t="s">
        <v>84</v>
      </c>
      <c r="B19" s="75" t="s">
        <v>7</v>
      </c>
      <c r="C19" s="76">
        <v>45943</v>
      </c>
    </row>
    <row r="20" spans="1:3" ht="56.25" x14ac:dyDescent="0.3">
      <c r="A20" s="75" t="s">
        <v>85</v>
      </c>
      <c r="B20" s="75" t="s">
        <v>8</v>
      </c>
      <c r="C20" s="76">
        <v>45972</v>
      </c>
    </row>
    <row r="21" spans="1:3" ht="56.25" x14ac:dyDescent="0.3">
      <c r="A21" s="75" t="s">
        <v>62</v>
      </c>
      <c r="B21" s="75" t="s">
        <v>9</v>
      </c>
      <c r="C21" s="76">
        <v>45988</v>
      </c>
    </row>
    <row r="22" spans="1:3" ht="56.25" x14ac:dyDescent="0.3">
      <c r="A22" s="75" t="s">
        <v>86</v>
      </c>
      <c r="B22" s="75" t="s">
        <v>10</v>
      </c>
      <c r="C22" s="76">
        <v>46016</v>
      </c>
    </row>
    <row r="23" spans="1:3" ht="37.5" x14ac:dyDescent="0.3">
      <c r="A23" s="75" t="s">
        <v>87</v>
      </c>
      <c r="B23" s="75" t="s">
        <v>1</v>
      </c>
      <c r="C23" s="76">
        <v>46023</v>
      </c>
    </row>
    <row r="24" spans="1:3" ht="75" x14ac:dyDescent="0.3">
      <c r="A24" s="75" t="s">
        <v>63</v>
      </c>
      <c r="B24" s="75" t="s">
        <v>2</v>
      </c>
      <c r="C24" s="76">
        <v>46041</v>
      </c>
    </row>
    <row r="25" spans="1:3" ht="56.25" x14ac:dyDescent="0.3">
      <c r="A25" s="75" t="s">
        <v>88</v>
      </c>
      <c r="B25" s="75" t="s">
        <v>3</v>
      </c>
      <c r="C25" s="76">
        <v>46069</v>
      </c>
    </row>
    <row r="26" spans="1:3" ht="37.5" x14ac:dyDescent="0.3">
      <c r="A26" s="75" t="s">
        <v>89</v>
      </c>
      <c r="B26" s="75" t="s">
        <v>4</v>
      </c>
      <c r="C26" s="76">
        <v>46167</v>
      </c>
    </row>
    <row r="27" spans="1:3" ht="37.5" x14ac:dyDescent="0.3">
      <c r="A27" s="75" t="s">
        <v>90</v>
      </c>
      <c r="B27" s="75" t="s">
        <v>66</v>
      </c>
      <c r="C27" s="76">
        <v>46192</v>
      </c>
    </row>
    <row r="28" spans="1:3" ht="37.5" x14ac:dyDescent="0.3">
      <c r="A28" s="75" t="s">
        <v>91</v>
      </c>
      <c r="B28" s="75" t="s">
        <v>5</v>
      </c>
      <c r="C28" s="76">
        <v>46206</v>
      </c>
    </row>
    <row r="29" spans="1:3" ht="37.5" x14ac:dyDescent="0.3">
      <c r="A29" s="75" t="s">
        <v>92</v>
      </c>
      <c r="B29" s="75" t="s">
        <v>6</v>
      </c>
      <c r="C29" s="76">
        <v>46272</v>
      </c>
    </row>
    <row r="30" spans="1:3" ht="37.5" x14ac:dyDescent="0.3">
      <c r="A30" s="75" t="s">
        <v>93</v>
      </c>
      <c r="B30" s="75" t="s">
        <v>7</v>
      </c>
      <c r="C30" s="76">
        <v>46307</v>
      </c>
    </row>
    <row r="31" spans="1:3" ht="56.25" x14ac:dyDescent="0.3">
      <c r="A31" s="75" t="s">
        <v>94</v>
      </c>
      <c r="B31" s="75" t="s">
        <v>8</v>
      </c>
      <c r="C31" s="76">
        <v>46337</v>
      </c>
    </row>
    <row r="32" spans="1:3" ht="56.25" x14ac:dyDescent="0.3">
      <c r="A32" s="75" t="s">
        <v>95</v>
      </c>
      <c r="B32" s="75" t="s">
        <v>9</v>
      </c>
      <c r="C32" s="76">
        <v>46352</v>
      </c>
    </row>
    <row r="33" spans="1:3" ht="56.25" x14ac:dyDescent="0.3">
      <c r="A33" s="75" t="s">
        <v>96</v>
      </c>
      <c r="B33" s="75" t="s">
        <v>10</v>
      </c>
      <c r="C33" s="76">
        <v>46381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D545AC9770FF41BCA3329392CB3C42" ma:contentTypeVersion="35" ma:contentTypeDescription="Create a new document." ma:contentTypeScope="" ma:versionID="b1a78f082c5d904adcbeec70ca79755b">
  <xsd:schema xmlns:xsd="http://www.w3.org/2001/XMLSchema" xmlns:xs="http://www.w3.org/2001/XMLSchema" xmlns:p="http://schemas.microsoft.com/office/2006/metadata/properties" xmlns:ns2="28d5f9b9-74b7-4d18-bb0d-adacc49fdfa0" xmlns:ns3="462077b2-7b21-4918-ad57-f912fb841cb0" targetNamespace="http://schemas.microsoft.com/office/2006/metadata/properties" ma:root="true" ma:fieldsID="f94a49b0ebc5f32e8a361fe25442622f" ns2:_="" ns3:_="">
    <xsd:import namespace="28d5f9b9-74b7-4d18-bb0d-adacc49fdfa0"/>
    <xsd:import namespace="462077b2-7b21-4918-ad57-f912fb841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Assigned" minOccurs="0"/>
                <xsd:element ref="ns2:ContentOwner_x0028_s_x0029_" minOccurs="0"/>
                <xsd:element ref="ns2:Office" minOccurs="0"/>
                <xsd:element ref="ns2:Meeting" minOccurs="0"/>
                <xsd:element ref="ns2:DateofMeeting" minOccurs="0"/>
                <xsd:element ref="ns2:TypeofMtg_x002e_" minOccurs="0"/>
                <xsd:element ref="ns2:Outcome_x002f_Action" minOccurs="0"/>
                <xsd:element ref="ns2:Notes" minOccurs="0"/>
                <xsd:element ref="ns2:Correspondence" minOccurs="0"/>
                <xsd:element ref="ns2:Action_x0020_needed" minOccurs="0"/>
                <xsd:element ref="ns2:Reporter" minOccurs="0"/>
                <xsd:element ref="ns2:Platefor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f9b9-74b7-4d18-bb0d-adacc49fd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Assigned" ma:index="21" nillable="true" ma:displayName="Assigned" ma:format="Dropdown" ma:list="UserInfo" ma:SharePointGroup="0" ma:internalName="Assigne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Owner_x0028_s_x0029_" ma:index="22" nillable="true" ma:displayName="Content Owner(s)" ma:format="Dropdown" ma:list="UserInfo" ma:SharePointGroup="0" ma:internalName="ContentOwner_x0028_s_x0029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ffice" ma:index="23" nillable="true" ma:displayName="Office" ma:format="Dropdown" ma:internalName="Office">
      <xsd:simpleType>
        <xsd:restriction base="dms:Text">
          <xsd:maxLength value="255"/>
        </xsd:restriction>
      </xsd:simpleType>
    </xsd:element>
    <xsd:element name="Meeting" ma:index="24" nillable="true" ma:displayName="TEAMS Meeting" ma:format="Hyperlink" ma:internalName="Meet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ofMeeting" ma:index="25" nillable="true" ma:displayName="Date of Meeting" ma:format="DateOnly" ma:internalName="DateofMeeting">
      <xsd:simpleType>
        <xsd:restriction base="dms:DateTime"/>
      </xsd:simpleType>
    </xsd:element>
    <xsd:element name="TypeofMtg_x002e_" ma:index="26" nillable="true" ma:displayName="Type of Mtg." ma:format="Dropdown" ma:internalName="TypeofMtg_x002e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o/Tour Product"/>
                    <xsd:enumeration value="Doc Review"/>
                    <xsd:enumeration value="Review Test Results"/>
                    <xsd:enumeration value="Tools Training"/>
                    <xsd:enumeration value="No Meeting set"/>
                    <xsd:enumeration value="Word"/>
                    <xsd:enumeration value="PPT"/>
                    <xsd:enumeration value="Excel"/>
                    <xsd:enumeration value="Web"/>
                    <xsd:enumeration value="PDF"/>
                  </xsd:restriction>
                </xsd:simpleType>
              </xsd:element>
            </xsd:sequence>
          </xsd:extension>
        </xsd:complexContent>
      </xsd:complexType>
    </xsd:element>
    <xsd:element name="Outcome_x002f_Action" ma:index="27" nillable="true" ma:displayName="Outcome/Action" ma:format="Dropdown" ma:internalName="Outcome_x002f_A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view/Comment Doc"/>
                    <xsd:enumeration value="Concluded"/>
                    <xsd:enumeration value="Remediate Doc"/>
                    <xsd:enumeration value="Schedule Follow-Up"/>
                    <xsd:enumeration value="Test and Deliver Results"/>
                    <xsd:enumeration value="Awaiting Feedback"/>
                    <xsd:enumeration value="In Progress"/>
                    <xsd:enumeration value="Meeting Set"/>
                    <xsd:enumeration value="Review Testing Report"/>
                  </xsd:restriction>
                </xsd:simpleType>
              </xsd:element>
            </xsd:sequence>
          </xsd:extension>
        </xsd:complexContent>
      </xsd:complexType>
    </xsd:element>
    <xsd:element name="Notes" ma:index="28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Correspondence" ma:index="29" nillable="true" ma:displayName="Correspondence" ma:format="Dropdown" ma:internalName="Correspondence">
      <xsd:simpleType>
        <xsd:restriction base="dms:Choice">
          <xsd:enumeration value="EMAIL"/>
          <xsd:enumeration value="MEETING"/>
        </xsd:restriction>
      </xsd:simpleType>
    </xsd:element>
    <xsd:element name="Action_x0020_needed" ma:index="30" nillable="true" ma:displayName="Action needed" ma:default="Enter Choice #1" ma:internalName="Action_x0020_needed">
      <xsd:simpleType>
        <xsd:restriction base="dms:Unknown">
          <xsd:enumeration value="Enter Choice #1"/>
          <xsd:enumeration value="Enter Choice #2"/>
          <xsd:enumeration value="Enter Choice #3"/>
        </xsd:restriction>
      </xsd:simpleType>
    </xsd:element>
    <xsd:element name="Reporter" ma:index="31" nillable="true" ma:displayName="Reporter" ma:format="Dropdown" ma:list="UserInfo" ma:SharePointGroup="0" ma:internalName="Report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lateform" ma:index="32" nillable="true" ma:displayName="Platform" ma:format="Dropdown" ma:internalName="Plate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d"/>
                    <xsd:enumeration value="Excel"/>
                    <xsd:enumeration value="PowerPoint"/>
                    <xsd:enumeration value="PDF"/>
                    <xsd:enumeration value="Web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77b2-7b21-4918-ad57-f912fb841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a3493c6-257b-4529-812b-8ef821913336}" ma:internalName="TaxCatchAll" ma:showField="CatchAllData" ma:web="462077b2-7b21-4918-ad57-f912fb841c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er xmlns="28d5f9b9-74b7-4d18-bb0d-adacc49fdfa0">
      <UserInfo>
        <DisplayName/>
        <AccountId xsi:nil="true"/>
        <AccountType/>
      </UserInfo>
    </Reporter>
    <Notes xmlns="28d5f9b9-74b7-4d18-bb0d-adacc49fdfa0" xsi:nil="true"/>
    <Assigned xmlns="28d5f9b9-74b7-4d18-bb0d-adacc49fdfa0">
      <UserInfo>
        <DisplayName/>
        <AccountId xsi:nil="true"/>
        <AccountType/>
      </UserInfo>
    </Assigned>
    <ContentOwner_x0028_s_x0029_ xmlns="28d5f9b9-74b7-4d18-bb0d-adacc49fdfa0">
      <UserInfo>
        <DisplayName/>
        <AccountId xsi:nil="true"/>
        <AccountType/>
      </UserInfo>
    </ContentOwner_x0028_s_x0029_>
    <Meeting xmlns="28d5f9b9-74b7-4d18-bb0d-adacc49fdfa0">
      <Url xsi:nil="true"/>
      <Description xsi:nil="true"/>
    </Meeting>
    <Outcome_x002f_Action xmlns="28d5f9b9-74b7-4d18-bb0d-adacc49fdfa0" xsi:nil="true"/>
    <Action_x0020_needed xmlns="28d5f9b9-74b7-4d18-bb0d-adacc49fdfa0">Enter Choice #1</Action_x0020_needed>
    <TypeofMtg_x002e_ xmlns="28d5f9b9-74b7-4d18-bb0d-adacc49fdfa0" xsi:nil="true"/>
    <Correspondence xmlns="28d5f9b9-74b7-4d18-bb0d-adacc49fdfa0" xsi:nil="true"/>
    <lcf76f155ced4ddcb4097134ff3c332f xmlns="28d5f9b9-74b7-4d18-bb0d-adacc49fdfa0">
      <Terms xmlns="http://schemas.microsoft.com/office/infopath/2007/PartnerControls"/>
    </lcf76f155ced4ddcb4097134ff3c332f>
    <TaxCatchAll xmlns="462077b2-7b21-4918-ad57-f912fb841cb0" xsi:nil="true"/>
    <DateofMeeting xmlns="28d5f9b9-74b7-4d18-bb0d-adacc49fdfa0" xsi:nil="true"/>
    <Office xmlns="28d5f9b9-74b7-4d18-bb0d-adacc49fdfa0" xsi:nil="true"/>
    <Plateform xmlns="28d5f9b9-74b7-4d18-bb0d-adacc49fdfa0" xsi:nil="true"/>
  </documentManagement>
</p:properties>
</file>

<file path=customXml/itemProps1.xml><?xml version="1.0" encoding="utf-8"?>
<ds:datastoreItem xmlns:ds="http://schemas.openxmlformats.org/officeDocument/2006/customXml" ds:itemID="{A47B8B83-5E43-423E-B699-A8AB59E19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5f9b9-74b7-4d18-bb0d-adacc49fdfa0"/>
    <ds:schemaRef ds:uri="462077b2-7b21-4918-ad57-f912fb841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570D1C-3443-41BC-AA0B-C89920429A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05EEE-03C1-4C8D-8A8B-CC9F955BEDEE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8d5f9b9-74b7-4d18-bb0d-adacc49fdfa0"/>
    <ds:schemaRef ds:uri="http://schemas.microsoft.com/office/2006/documentManagement/types"/>
    <ds:schemaRef ds:uri="http://schemas.microsoft.com/office/infopath/2007/PartnerControls"/>
    <ds:schemaRef ds:uri="462077b2-7b21-4918-ad57-f912fb841cb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Draft Stages Graphic</vt:lpstr>
      <vt:lpstr>Fed Holidays</vt:lpstr>
      <vt:lpstr>Master!Print_Area</vt:lpstr>
    </vt:vector>
  </TitlesOfParts>
  <Company>WHS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ZollaM</dc:creator>
  <cp:lastModifiedBy>Silvera, Mario S CTR (USA)</cp:lastModifiedBy>
  <cp:lastPrinted>2016-03-31T15:36:54Z</cp:lastPrinted>
  <dcterms:created xsi:type="dcterms:W3CDTF">2010-06-14T17:41:24Z</dcterms:created>
  <dcterms:modified xsi:type="dcterms:W3CDTF">2024-05-23T12:33:49Z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0x01010081D545AC9770FF41BCA3329392CB3C42</vt:lpwstr>
  </property>
</Properties>
</file>